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ILDING DEPT\Building Permits\"/>
    </mc:Choice>
  </mc:AlternateContent>
  <bookViews>
    <workbookView xWindow="480" yWindow="105" windowWidth="27795" windowHeight="12600" activeTab="2"/>
  </bookViews>
  <sheets>
    <sheet name="Scaled SFD" sheetId="8" r:id="rId1"/>
    <sheet name="SFD Additions" sheetId="11" r:id="rId2"/>
    <sheet name="Duplex" sheetId="13" r:id="rId3"/>
  </sheets>
  <calcPr calcId="152511"/>
</workbook>
</file>

<file path=xl/calcChain.xml><?xml version="1.0" encoding="utf-8"?>
<calcChain xmlns="http://schemas.openxmlformats.org/spreadsheetml/2006/main">
  <c r="F14" i="13" l="1"/>
  <c r="F15" i="13" s="1"/>
  <c r="E12" i="11" l="1"/>
  <c r="E13" i="11"/>
  <c r="F12" i="11" s="1"/>
  <c r="C12" i="11" s="1"/>
  <c r="D17" i="11" s="1"/>
  <c r="C14" i="11"/>
  <c r="D27" i="11" s="1"/>
  <c r="C27" i="11"/>
  <c r="C28" i="11"/>
  <c r="N34" i="11"/>
  <c r="N29" i="11"/>
  <c r="N28" i="11"/>
  <c r="N27" i="11"/>
  <c r="N23" i="11"/>
  <c r="N22" i="11"/>
  <c r="N21" i="11"/>
  <c r="N17" i="11"/>
  <c r="N16" i="11"/>
  <c r="N15" i="11"/>
  <c r="C7" i="11"/>
  <c r="N6" i="11"/>
  <c r="N5" i="11"/>
  <c r="N4" i="11"/>
  <c r="N29" i="8"/>
  <c r="D25" i="8"/>
  <c r="N24" i="8"/>
  <c r="N23" i="8"/>
  <c r="D23" i="8"/>
  <c r="C23" i="8"/>
  <c r="N22" i="8"/>
  <c r="D22" i="8"/>
  <c r="C22" i="8"/>
  <c r="D20" i="8"/>
  <c r="C20" i="8" s="1"/>
  <c r="N18" i="8"/>
  <c r="D18" i="8"/>
  <c r="C18" i="8" s="1"/>
  <c r="N17" i="8"/>
  <c r="D17" i="8"/>
  <c r="C17" i="8" s="1"/>
  <c r="N16" i="8"/>
  <c r="D15" i="8"/>
  <c r="C15" i="8" s="1"/>
  <c r="D14" i="8"/>
  <c r="C14" i="8" s="1"/>
  <c r="N12" i="8"/>
  <c r="D12" i="8"/>
  <c r="C12" i="8" s="1"/>
  <c r="N11" i="8"/>
  <c r="D11" i="8"/>
  <c r="C11" i="8" s="1"/>
  <c r="N10" i="8"/>
  <c r="C7" i="8"/>
  <c r="N6" i="8"/>
  <c r="N5" i="8"/>
  <c r="N4" i="8"/>
  <c r="D28" i="11" l="1"/>
  <c r="D16" i="11"/>
  <c r="F13" i="11"/>
  <c r="C13" i="11" s="1"/>
  <c r="D19" i="11" s="1"/>
  <c r="C19" i="11" s="1"/>
  <c r="D26" i="8"/>
  <c r="C26" i="8" s="1"/>
  <c r="D22" i="11" l="1"/>
  <c r="C22" i="11" s="1"/>
  <c r="C16" i="11"/>
  <c r="D23" i="11"/>
  <c r="C23" i="11" s="1"/>
  <c r="C17" i="11"/>
  <c r="D25" i="11"/>
  <c r="C25" i="11" s="1"/>
  <c r="D20" i="11"/>
  <c r="C20" i="11" s="1"/>
  <c r="C31" i="11" l="1"/>
</calcChain>
</file>

<file path=xl/sharedStrings.xml><?xml version="1.0" encoding="utf-8"?>
<sst xmlns="http://schemas.openxmlformats.org/spreadsheetml/2006/main" count="111" uniqueCount="46">
  <si>
    <t>Water</t>
  </si>
  <si>
    <t>Parks</t>
  </si>
  <si>
    <t>Transportation</t>
  </si>
  <si>
    <t>Stormwater</t>
  </si>
  <si>
    <t>Reimbursement Fee</t>
  </si>
  <si>
    <t>Total</t>
  </si>
  <si>
    <t>* ERU = Equivalent Residential Unit</t>
  </si>
  <si>
    <t>Sewer</t>
  </si>
  <si>
    <t>Improvement Fee *</t>
  </si>
  <si>
    <t>SDC SUMMARY FOR DUPLEX</t>
  </si>
  <si>
    <t>Square  Feet</t>
  </si>
  <si>
    <t>Fixture Units</t>
  </si>
  <si>
    <t>Reimbursement SDC</t>
  </si>
  <si>
    <t>Improvement SDC</t>
  </si>
  <si>
    <t>Total SDC</t>
  </si>
  <si>
    <t>Residents</t>
  </si>
  <si>
    <t>Stormwater SDC</t>
  </si>
  <si>
    <t>Per Square Foot</t>
  </si>
  <si>
    <t>Single Family Home Scaled SDC</t>
  </si>
  <si>
    <t>Based on Living Area of a Single Family Home</t>
  </si>
  <si>
    <t>attic and/or basement areas with substandard ceiling height or substandard egress.</t>
  </si>
  <si>
    <t>“Living area” means the habitable floor area of a residential structure conforming</t>
  </si>
  <si>
    <t xml:space="preserve"> to applicable building codes; typically this does not include the garage area,</t>
  </si>
  <si>
    <t>Water Reimburesment SDC:</t>
  </si>
  <si>
    <t>Water Improvement SDC:</t>
  </si>
  <si>
    <t>Sewer Improvement SDC:</t>
  </si>
  <si>
    <t>Sewer Reimbursement SDC:</t>
  </si>
  <si>
    <t>Parks Improvement SDC:</t>
  </si>
  <si>
    <t>Transportation Reimburesment SDC:</t>
  </si>
  <si>
    <t>Stormwater Reimburesment SDC:</t>
  </si>
  <si>
    <t>Stormwater Improvement SDC:</t>
  </si>
  <si>
    <t>Reimburs. SDC</t>
  </si>
  <si>
    <t>Transportation Improvement SDC:</t>
  </si>
  <si>
    <t>Additional Impervious Surface=</t>
  </si>
  <si>
    <t>Input Current Living Area =</t>
  </si>
  <si>
    <t>Input Additional Living Area</t>
  </si>
  <si>
    <t>Based on Additional Living Area of a Single Family Home in excess of 1,834 Sq. Ft.</t>
  </si>
  <si>
    <t>Input Living Area (Min 644) =</t>
  </si>
  <si>
    <t>Input Impervious Surface=</t>
  </si>
  <si>
    <t>Additions to Single Family Home Scaled SDC</t>
  </si>
  <si>
    <t>Water SDCs Applied Area</t>
  </si>
  <si>
    <t>Stormwater SDCs Applied Area</t>
  </si>
  <si>
    <t>Sewer, Trans, Park SDCs Applied Area</t>
  </si>
  <si>
    <t>(2) 3/4" water meters</t>
  </si>
  <si>
    <t xml:space="preserve">(2) detached Single Family </t>
  </si>
  <si>
    <t>(2) ERU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</si>
</sst>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164" formatCode="&quot;$&quot;#,##0"/>
    <numFmt numFmtId="167" formatCode="&quot;$&quot;#,##0.00"/>
    <numFmt numFmtId="168" formatCode="&quot;$&quot;#,##0.0000"/>
    <numFmt numFmtId="169" formatCode="0.0000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2" fillId="2" borderId="4" applyNumberFormat="0" applyAlignment="0" applyProtection="0"/>
    <xf numFmtId="0" fontId="3" fillId="3" borderId="5" applyNumberFormat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vertical="top"/>
    </xf>
    <xf numFmtId="0" fontId="0" fillId="0" borderId="0" xfId="0" applyBorder="1" applyAlignment="1">
      <alignment wrapText="1"/>
    </xf>
    <xf numFmtId="164" fontId="0" fillId="0" borderId="0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5" fontId="0" fillId="0" borderId="1" xfId="0" applyNumberFormat="1" applyBorder="1"/>
    <xf numFmtId="0" fontId="1" fillId="0" borderId="0" xfId="0" applyFont="1" applyAlignment="1">
      <alignment horizontal="center"/>
    </xf>
    <xf numFmtId="167" fontId="0" fillId="0" borderId="0" xfId="0" applyNumberFormat="1"/>
    <xf numFmtId="168" fontId="0" fillId="0" borderId="0" xfId="0" applyNumberFormat="1" applyFont="1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169" fontId="0" fillId="0" borderId="0" xfId="0" applyNumberFormat="1"/>
    <xf numFmtId="0" fontId="6" fillId="0" borderId="0" xfId="0" applyFont="1" applyAlignment="1">
      <alignment horizontal="right"/>
    </xf>
    <xf numFmtId="0" fontId="0" fillId="0" borderId="0" xfId="0" applyFont="1"/>
    <xf numFmtId="0" fontId="3" fillId="3" borderId="5" xfId="2"/>
    <xf numFmtId="0" fontId="2" fillId="2" borderId="4" xfId="1"/>
    <xf numFmtId="0" fontId="7" fillId="2" borderId="4" xfId="1" applyFont="1"/>
    <xf numFmtId="0" fontId="7" fillId="2" borderId="4" xfId="1" applyFont="1" applyAlignment="1">
      <alignment horizontal="right"/>
    </xf>
    <xf numFmtId="164" fontId="0" fillId="0" borderId="0" xfId="0" applyNumberFormat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0" fontId="0" fillId="0" borderId="6" xfId="0" applyBorder="1" applyAlignment="1">
      <alignment wrapText="1"/>
    </xf>
    <xf numFmtId="164" fontId="0" fillId="0" borderId="6" xfId="0" applyNumberFormat="1" applyBorder="1"/>
    <xf numFmtId="0" fontId="1" fillId="0" borderId="0" xfId="0" applyFont="1" applyAlignment="1">
      <alignment horizontal="center"/>
    </xf>
  </cellXfs>
  <cellStyles count="3"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workbookViewId="0">
      <selection activeCell="E12" sqref="E12"/>
    </sheetView>
  </sheetViews>
  <sheetFormatPr defaultRowHeight="15" x14ac:dyDescent="0.25"/>
  <cols>
    <col min="2" max="2" width="33.42578125" customWidth="1"/>
    <col min="3" max="3" width="18" customWidth="1"/>
    <col min="4" max="4" width="19.140625" hidden="1" customWidth="1"/>
    <col min="5" max="5" width="15.42578125" customWidth="1"/>
    <col min="6" max="6" width="14" customWidth="1"/>
    <col min="7" max="7" width="18.28515625" customWidth="1"/>
    <col min="8" max="8" width="0" hidden="1" customWidth="1"/>
    <col min="9" max="9" width="15.42578125" hidden="1" customWidth="1"/>
    <col min="10" max="10" width="15.140625" hidden="1" customWidth="1"/>
    <col min="11" max="11" width="15" hidden="1" customWidth="1"/>
    <col min="12" max="12" width="15.140625" hidden="1" customWidth="1"/>
    <col min="13" max="13" width="16" hidden="1" customWidth="1"/>
    <col min="14" max="14" width="17" hidden="1" customWidth="1"/>
    <col min="15" max="16" width="0" hidden="1" customWidth="1"/>
  </cols>
  <sheetData>
    <row r="2" spans="2:14" x14ac:dyDescent="0.25">
      <c r="B2" s="11" t="s">
        <v>18</v>
      </c>
      <c r="I2" t="s">
        <v>0</v>
      </c>
    </row>
    <row r="3" spans="2:14" ht="30" customHeight="1" x14ac:dyDescent="0.25">
      <c r="B3" t="s">
        <v>19</v>
      </c>
      <c r="J3" s="1" t="s">
        <v>10</v>
      </c>
      <c r="K3" s="1" t="s">
        <v>11</v>
      </c>
      <c r="L3" s="12" t="s">
        <v>12</v>
      </c>
      <c r="M3" s="12" t="s">
        <v>13</v>
      </c>
      <c r="N3" t="s">
        <v>14</v>
      </c>
    </row>
    <row r="4" spans="2:14" x14ac:dyDescent="0.25">
      <c r="B4" t="s">
        <v>21</v>
      </c>
      <c r="J4">
        <v>644</v>
      </c>
      <c r="K4">
        <v>17</v>
      </c>
      <c r="L4" s="9">
        <v>1231.6300000000001</v>
      </c>
      <c r="M4" s="9">
        <v>6287.49</v>
      </c>
      <c r="N4" s="9">
        <f>M4+L4</f>
        <v>7519.12</v>
      </c>
    </row>
    <row r="5" spans="2:14" x14ac:dyDescent="0.25">
      <c r="B5" t="s">
        <v>22</v>
      </c>
      <c r="J5">
        <v>1</v>
      </c>
      <c r="K5">
        <v>4.3E-3</v>
      </c>
      <c r="L5" s="9">
        <v>0.31</v>
      </c>
      <c r="M5" s="9">
        <v>1.57</v>
      </c>
      <c r="N5" s="9">
        <f t="shared" ref="N5:N6" si="0">M5+L5</f>
        <v>1.8800000000000001</v>
      </c>
    </row>
    <row r="6" spans="2:14" x14ac:dyDescent="0.25">
      <c r="B6" t="s">
        <v>20</v>
      </c>
      <c r="J6">
        <v>3648</v>
      </c>
      <c r="K6">
        <v>29.788699999999999</v>
      </c>
      <c r="L6" s="9">
        <v>2158.16</v>
      </c>
      <c r="M6" s="9">
        <v>11017.43</v>
      </c>
      <c r="N6" s="9">
        <f t="shared" si="0"/>
        <v>13175.59</v>
      </c>
    </row>
    <row r="7" spans="2:14" ht="20.25" customHeight="1" x14ac:dyDescent="0.25">
      <c r="C7" s="15" t="str">
        <f>IF(C8&lt;644,"Use 644","")</f>
        <v>Use 644</v>
      </c>
      <c r="I7" t="s">
        <v>7</v>
      </c>
    </row>
    <row r="8" spans="2:14" ht="23.25" customHeight="1" x14ac:dyDescent="0.25">
      <c r="B8" s="13" t="s">
        <v>37</v>
      </c>
      <c r="C8" s="17"/>
      <c r="J8" s="1" t="s">
        <v>10</v>
      </c>
      <c r="K8" t="s">
        <v>15</v>
      </c>
      <c r="L8" s="12" t="s">
        <v>12</v>
      </c>
      <c r="M8" s="12" t="s">
        <v>13</v>
      </c>
      <c r="N8" t="s">
        <v>14</v>
      </c>
    </row>
    <row r="9" spans="2:14" ht="23.25" customHeight="1" x14ac:dyDescent="0.25">
      <c r="B9" s="13" t="s">
        <v>38</v>
      </c>
      <c r="C9" s="17"/>
      <c r="J9" s="1"/>
      <c r="L9" s="12"/>
      <c r="M9" s="12"/>
    </row>
    <row r="10" spans="2:14" x14ac:dyDescent="0.25">
      <c r="J10">
        <v>644</v>
      </c>
      <c r="K10">
        <v>1</v>
      </c>
      <c r="L10" s="9">
        <v>627.29</v>
      </c>
      <c r="M10" s="9">
        <v>1296.92</v>
      </c>
      <c r="N10" s="9">
        <f>M10+L10</f>
        <v>1924.21</v>
      </c>
    </row>
    <row r="11" spans="2:14" x14ac:dyDescent="0.25">
      <c r="B11" t="s">
        <v>23</v>
      </c>
      <c r="C11" s="9">
        <f>IF(D11&gt;L6,L6,D11)</f>
        <v>1031.9900000000002</v>
      </c>
      <c r="D11" s="9">
        <f>L4+((C8-J4)*L5)</f>
        <v>1031.9900000000002</v>
      </c>
      <c r="J11">
        <v>1</v>
      </c>
      <c r="K11">
        <v>1.6000000000000001E-3</v>
      </c>
      <c r="L11" s="9">
        <v>0.97</v>
      </c>
      <c r="M11" s="9">
        <v>2.02</v>
      </c>
      <c r="N11" s="9">
        <f>M11+L11</f>
        <v>2.99</v>
      </c>
    </row>
    <row r="12" spans="2:14" x14ac:dyDescent="0.25">
      <c r="B12" t="s">
        <v>24</v>
      </c>
      <c r="C12" s="9">
        <f>IF(D12&gt;M6,M6,D12)</f>
        <v>5276.41</v>
      </c>
      <c r="D12" s="9">
        <f>M4+((C8-J4)*M5)</f>
        <v>5276.41</v>
      </c>
      <c r="J12">
        <v>2605</v>
      </c>
      <c r="K12">
        <v>4.0475000000000003</v>
      </c>
      <c r="L12" s="9">
        <v>2539</v>
      </c>
      <c r="M12" s="9">
        <v>5249.34</v>
      </c>
      <c r="N12" s="9">
        <f>M12+L12</f>
        <v>7788.34</v>
      </c>
    </row>
    <row r="13" spans="2:14" x14ac:dyDescent="0.25">
      <c r="C13" s="9"/>
    </row>
    <row r="14" spans="2:14" x14ac:dyDescent="0.25">
      <c r="B14" t="s">
        <v>26</v>
      </c>
      <c r="C14" s="9">
        <f>IF(D14&gt;L12,L12,D14)</f>
        <v>2.6100000000000136</v>
      </c>
      <c r="D14" s="9">
        <f>L10+((C8-J10)*L11)</f>
        <v>2.6100000000000136</v>
      </c>
      <c r="I14" t="s">
        <v>2</v>
      </c>
    </row>
    <row r="15" spans="2:14" x14ac:dyDescent="0.25">
      <c r="B15" t="s">
        <v>25</v>
      </c>
      <c r="C15" s="9">
        <f>IF(D15&gt;M12,M12,D15)</f>
        <v>-3.9600000000000364</v>
      </c>
      <c r="D15" s="9">
        <f>M10+((C8-J10)*M11)</f>
        <v>-3.9600000000000364</v>
      </c>
      <c r="J15" s="1" t="s">
        <v>10</v>
      </c>
      <c r="K15" t="s">
        <v>15</v>
      </c>
      <c r="L15" s="12" t="s">
        <v>31</v>
      </c>
      <c r="M15" s="12" t="s">
        <v>13</v>
      </c>
      <c r="N15" t="s">
        <v>14</v>
      </c>
    </row>
    <row r="16" spans="2:14" x14ac:dyDescent="0.25">
      <c r="C16" s="9"/>
      <c r="J16">
        <v>644</v>
      </c>
      <c r="K16">
        <v>1</v>
      </c>
      <c r="L16" s="9">
        <v>245.64</v>
      </c>
      <c r="M16" s="9">
        <v>1213.03</v>
      </c>
      <c r="N16" s="9">
        <f>M16+L16</f>
        <v>1458.67</v>
      </c>
    </row>
    <row r="17" spans="2:14" x14ac:dyDescent="0.25">
      <c r="B17" t="s">
        <v>28</v>
      </c>
      <c r="C17" s="9">
        <f>IF(D17&gt;L18,L18,D17)</f>
        <v>0.91999999999998749</v>
      </c>
      <c r="D17" s="9">
        <f>L16+((C8-J16)*L17)</f>
        <v>0.91999999999998749</v>
      </c>
      <c r="J17">
        <v>1</v>
      </c>
      <c r="K17">
        <v>1.6000000000000001E-3</v>
      </c>
      <c r="L17" s="9">
        <v>0.38</v>
      </c>
      <c r="M17" s="9">
        <v>1.89</v>
      </c>
      <c r="N17" s="9">
        <f t="shared" ref="N17:N18" si="1">M17+L17</f>
        <v>2.27</v>
      </c>
    </row>
    <row r="18" spans="2:14" x14ac:dyDescent="0.25">
      <c r="B18" t="s">
        <v>32</v>
      </c>
      <c r="C18" s="9">
        <f>IF(D18&gt;M18,M18,D18)</f>
        <v>-4.1299999999998818</v>
      </c>
      <c r="D18" s="9">
        <f>M16+((C8-J16)*M17)</f>
        <v>-4.1299999999998818</v>
      </c>
      <c r="J18">
        <v>2605</v>
      </c>
      <c r="K18">
        <v>4.0475000000000003</v>
      </c>
      <c r="L18" s="9">
        <v>994.24</v>
      </c>
      <c r="M18" s="9">
        <v>4909.79</v>
      </c>
      <c r="N18" s="9">
        <f t="shared" si="1"/>
        <v>5904.03</v>
      </c>
    </row>
    <row r="19" spans="2:14" x14ac:dyDescent="0.25">
      <c r="C19" s="9"/>
    </row>
    <row r="20" spans="2:14" x14ac:dyDescent="0.25">
      <c r="B20" t="s">
        <v>27</v>
      </c>
      <c r="C20" s="9">
        <f>IF(D20&gt;M24,M24,D20)</f>
        <v>-0.71000000000003638</v>
      </c>
      <c r="D20" s="9">
        <f>M22+((C8-J22)*M23)</f>
        <v>-0.71000000000003638</v>
      </c>
      <c r="I20" t="s">
        <v>1</v>
      </c>
    </row>
    <row r="21" spans="2:14" ht="30.75" customHeight="1" x14ac:dyDescent="0.25">
      <c r="C21" s="9"/>
      <c r="J21" s="1" t="s">
        <v>10</v>
      </c>
      <c r="K21" t="s">
        <v>15</v>
      </c>
      <c r="L21" s="12" t="s">
        <v>12</v>
      </c>
      <c r="M21" s="12" t="s">
        <v>13</v>
      </c>
      <c r="N21" t="s">
        <v>14</v>
      </c>
    </row>
    <row r="22" spans="2:14" x14ac:dyDescent="0.25">
      <c r="B22" t="s">
        <v>29</v>
      </c>
      <c r="C22" s="9">
        <f>C9*L29</f>
        <v>0</v>
      </c>
      <c r="D22" s="9">
        <f>C9*L29</f>
        <v>0</v>
      </c>
      <c r="J22">
        <v>644</v>
      </c>
      <c r="K22">
        <v>1</v>
      </c>
      <c r="L22" s="9">
        <v>0</v>
      </c>
      <c r="M22" s="9">
        <v>2420.73</v>
      </c>
      <c r="N22" s="9">
        <f>M22+L22</f>
        <v>2420.73</v>
      </c>
    </row>
    <row r="23" spans="2:14" x14ac:dyDescent="0.25">
      <c r="B23" t="s">
        <v>30</v>
      </c>
      <c r="C23" s="9">
        <f>C9*M29</f>
        <v>0</v>
      </c>
      <c r="D23" s="9">
        <f>C9*M29</f>
        <v>0</v>
      </c>
      <c r="J23">
        <v>1</v>
      </c>
      <c r="K23">
        <v>1.6000000000000001E-3</v>
      </c>
      <c r="L23" s="9">
        <v>0</v>
      </c>
      <c r="M23" s="9">
        <v>3.76</v>
      </c>
      <c r="N23" s="9">
        <f t="shared" ref="N23:N24" si="2">M23+L23</f>
        <v>3.76</v>
      </c>
    </row>
    <row r="24" spans="2:14" x14ac:dyDescent="0.25">
      <c r="J24">
        <v>2605</v>
      </c>
      <c r="K24">
        <v>4.0475000000000003</v>
      </c>
      <c r="L24" s="9">
        <v>0</v>
      </c>
      <c r="M24" s="9">
        <v>9798.0400000000009</v>
      </c>
      <c r="N24" s="9">
        <f t="shared" si="2"/>
        <v>9798.0400000000009</v>
      </c>
    </row>
    <row r="25" spans="2:14" x14ac:dyDescent="0.25">
      <c r="D25" s="9">
        <f>L4+M4+L10+M10+L16+M16+M22</f>
        <v>13322.73</v>
      </c>
    </row>
    <row r="26" spans="2:14" x14ac:dyDescent="0.25">
      <c r="B26" t="s">
        <v>14</v>
      </c>
      <c r="C26" s="9" t="str">
        <f>IF(D26&gt;(D25+D23+D22-5),C11+C12+C14+C15+C17+C18+C20+C22+C23,"USE 644 MIN")</f>
        <v>USE 644 MIN</v>
      </c>
      <c r="D26" s="9">
        <f>SUM(D11:D23)</f>
        <v>6303.1299999999992</v>
      </c>
    </row>
    <row r="27" spans="2:14" x14ac:dyDescent="0.25">
      <c r="I27" t="s">
        <v>16</v>
      </c>
    </row>
    <row r="28" spans="2:14" ht="33" customHeight="1" x14ac:dyDescent="0.25">
      <c r="L28" s="12" t="s">
        <v>12</v>
      </c>
      <c r="M28" s="12" t="s">
        <v>13</v>
      </c>
      <c r="N28" t="s">
        <v>14</v>
      </c>
    </row>
    <row r="29" spans="2:14" x14ac:dyDescent="0.25">
      <c r="E29" s="14"/>
      <c r="J29" t="s">
        <v>17</v>
      </c>
      <c r="L29" s="10">
        <v>0.1618</v>
      </c>
      <c r="M29" s="10">
        <v>0.14000000000000001</v>
      </c>
      <c r="N29" s="10">
        <f>M29+L29</f>
        <v>0.30180000000000001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"/>
  <sheetViews>
    <sheetView workbookViewId="0">
      <selection activeCell="G13" sqref="G13"/>
    </sheetView>
  </sheetViews>
  <sheetFormatPr defaultRowHeight="15" x14ac:dyDescent="0.25"/>
  <cols>
    <col min="2" max="2" width="34.7109375" customWidth="1"/>
    <col min="3" max="3" width="18" customWidth="1"/>
    <col min="4" max="4" width="20.5703125" hidden="1" customWidth="1"/>
    <col min="5" max="5" width="15.42578125" hidden="1" customWidth="1"/>
    <col min="6" max="6" width="14" hidden="1" customWidth="1"/>
    <col min="7" max="7" width="18.28515625" customWidth="1"/>
    <col min="9" max="9" width="15.42578125" hidden="1" customWidth="1"/>
    <col min="10" max="10" width="15.140625" hidden="1" customWidth="1"/>
    <col min="11" max="11" width="15" hidden="1" customWidth="1"/>
    <col min="12" max="12" width="15.140625" hidden="1" customWidth="1"/>
    <col min="13" max="13" width="16" hidden="1" customWidth="1"/>
    <col min="14" max="14" width="17" hidden="1" customWidth="1"/>
  </cols>
  <sheetData>
    <row r="2" spans="2:14" x14ac:dyDescent="0.25">
      <c r="B2" s="11" t="s">
        <v>39</v>
      </c>
      <c r="I2" t="s">
        <v>0</v>
      </c>
    </row>
    <row r="3" spans="2:14" ht="30" customHeight="1" x14ac:dyDescent="0.25">
      <c r="B3" t="s">
        <v>36</v>
      </c>
      <c r="E3" s="16">
        <v>1834</v>
      </c>
      <c r="J3" s="1" t="s">
        <v>10</v>
      </c>
      <c r="K3" s="1" t="s">
        <v>11</v>
      </c>
      <c r="L3" s="12" t="s">
        <v>12</v>
      </c>
      <c r="M3" s="12" t="s">
        <v>13</v>
      </c>
      <c r="N3" t="s">
        <v>14</v>
      </c>
    </row>
    <row r="4" spans="2:14" x14ac:dyDescent="0.25">
      <c r="B4" t="s">
        <v>21</v>
      </c>
      <c r="J4">
        <v>644</v>
      </c>
      <c r="K4">
        <v>17</v>
      </c>
      <c r="L4" s="9">
        <v>1231.6300000000001</v>
      </c>
      <c r="M4" s="9">
        <v>6287.49</v>
      </c>
      <c r="N4" s="9">
        <f>M4+L4</f>
        <v>7519.12</v>
      </c>
    </row>
    <row r="5" spans="2:14" x14ac:dyDescent="0.25">
      <c r="B5" t="s">
        <v>22</v>
      </c>
      <c r="J5">
        <v>1</v>
      </c>
      <c r="K5">
        <v>4.3E-3</v>
      </c>
      <c r="L5" s="9">
        <v>0.31</v>
      </c>
      <c r="M5" s="9">
        <v>1.57</v>
      </c>
      <c r="N5" s="9">
        <f t="shared" ref="N5:N6" si="0">M5+L5</f>
        <v>1.8800000000000001</v>
      </c>
    </row>
    <row r="6" spans="2:14" x14ac:dyDescent="0.25">
      <c r="B6" t="s">
        <v>20</v>
      </c>
      <c r="J6">
        <v>3648</v>
      </c>
      <c r="K6">
        <v>29.788699999999999</v>
      </c>
      <c r="L6" s="9">
        <v>2158.16</v>
      </c>
      <c r="M6" s="9">
        <v>11017.43</v>
      </c>
      <c r="N6" s="9">
        <f t="shared" si="0"/>
        <v>13175.59</v>
      </c>
    </row>
    <row r="7" spans="2:14" ht="20.25" customHeight="1" x14ac:dyDescent="0.25">
      <c r="C7" s="15" t="str">
        <f>IF(C8&lt;644,"Use 644","")</f>
        <v>Use 644</v>
      </c>
      <c r="I7" t="s">
        <v>7</v>
      </c>
    </row>
    <row r="8" spans="2:14" ht="23.25" customHeight="1" x14ac:dyDescent="0.25">
      <c r="B8" s="13" t="s">
        <v>34</v>
      </c>
      <c r="C8" s="17"/>
      <c r="J8" s="1" t="s">
        <v>10</v>
      </c>
      <c r="K8" t="s">
        <v>15</v>
      </c>
      <c r="L8" s="12" t="s">
        <v>12</v>
      </c>
      <c r="M8" s="12" t="s">
        <v>13</v>
      </c>
      <c r="N8" t="s">
        <v>14</v>
      </c>
    </row>
    <row r="9" spans="2:14" ht="23.25" customHeight="1" x14ac:dyDescent="0.25">
      <c r="B9" s="13" t="s">
        <v>35</v>
      </c>
      <c r="C9" s="17"/>
      <c r="J9" s="1"/>
      <c r="L9" s="12"/>
      <c r="M9" s="12"/>
    </row>
    <row r="10" spans="2:14" ht="23.25" customHeight="1" x14ac:dyDescent="0.25">
      <c r="B10" s="13" t="s">
        <v>33</v>
      </c>
      <c r="C10" s="17"/>
      <c r="J10" s="1"/>
      <c r="L10" s="12"/>
      <c r="M10" s="12"/>
    </row>
    <row r="11" spans="2:14" ht="23.25" customHeight="1" x14ac:dyDescent="0.25">
      <c r="J11" s="1"/>
      <c r="L11" s="12"/>
      <c r="M11" s="12"/>
    </row>
    <row r="12" spans="2:14" ht="23.25" customHeight="1" x14ac:dyDescent="0.25">
      <c r="B12" s="19" t="s">
        <v>40</v>
      </c>
      <c r="C12" s="20" t="str">
        <f>IF(F12&lt;0,"0",F12)</f>
        <v>0</v>
      </c>
      <c r="D12" s="18"/>
      <c r="E12">
        <f>IF(C8&gt;1834,C9,C8-E3+C9)</f>
        <v>-1834</v>
      </c>
      <c r="F12">
        <f>IF(C8+C9&gt;J6,C9-(C8+C9-J6),E13)</f>
        <v>-1834</v>
      </c>
      <c r="J12" s="1"/>
      <c r="L12" s="12"/>
      <c r="M12" s="12"/>
    </row>
    <row r="13" spans="2:14" ht="23.25" customHeight="1" x14ac:dyDescent="0.25">
      <c r="B13" s="19" t="s">
        <v>42</v>
      </c>
      <c r="C13" s="20" t="str">
        <f>IF(F13&lt;0,"0",F13)</f>
        <v>0</v>
      </c>
      <c r="D13" s="18"/>
      <c r="E13">
        <f>IF(C8&gt;1834,C9,C8-E3+C9)</f>
        <v>-1834</v>
      </c>
      <c r="F13">
        <f>IF(C8+C9&gt;J17,C9-(C8+C9-J17),E13)</f>
        <v>-1834</v>
      </c>
      <c r="J13" s="1"/>
      <c r="L13" s="12"/>
      <c r="M13" s="12"/>
    </row>
    <row r="14" spans="2:14" ht="23.25" customHeight="1" x14ac:dyDescent="0.25">
      <c r="B14" s="19" t="s">
        <v>41</v>
      </c>
      <c r="C14" s="18">
        <f>C10</f>
        <v>0</v>
      </c>
      <c r="D14" s="18"/>
      <c r="J14" s="1"/>
      <c r="L14" s="12"/>
      <c r="M14" s="12"/>
    </row>
    <row r="15" spans="2:14" x14ac:dyDescent="0.25">
      <c r="J15">
        <v>644</v>
      </c>
      <c r="K15">
        <v>1</v>
      </c>
      <c r="L15" s="9">
        <v>627.29</v>
      </c>
      <c r="M15" s="9">
        <v>1296.92</v>
      </c>
      <c r="N15" s="9">
        <f>M15+L15</f>
        <v>1924.21</v>
      </c>
    </row>
    <row r="16" spans="2:14" x14ac:dyDescent="0.25">
      <c r="B16" t="s">
        <v>23</v>
      </c>
      <c r="C16" s="9">
        <f>IF(D16&gt;L6,L6,D16)</f>
        <v>0</v>
      </c>
      <c r="D16" s="9">
        <f>C12*L5</f>
        <v>0</v>
      </c>
      <c r="J16">
        <v>1</v>
      </c>
      <c r="K16">
        <v>1.6000000000000001E-3</v>
      </c>
      <c r="L16" s="9">
        <v>0.97</v>
      </c>
      <c r="M16" s="9">
        <v>2.02</v>
      </c>
      <c r="N16" s="9">
        <f>M16+L16</f>
        <v>2.99</v>
      </c>
    </row>
    <row r="17" spans="2:14" x14ac:dyDescent="0.25">
      <c r="B17" t="s">
        <v>24</v>
      </c>
      <c r="C17" s="9">
        <f>IF(D17&gt;M6,M6,D17)</f>
        <v>0</v>
      </c>
      <c r="D17" s="9">
        <f>C12*M5</f>
        <v>0</v>
      </c>
      <c r="J17">
        <v>2605</v>
      </c>
      <c r="K17">
        <v>4.0475000000000003</v>
      </c>
      <c r="L17" s="9">
        <v>2539</v>
      </c>
      <c r="M17" s="9">
        <v>5249.34</v>
      </c>
      <c r="N17" s="9">
        <f>M17+L17</f>
        <v>7788.34</v>
      </c>
    </row>
    <row r="18" spans="2:14" x14ac:dyDescent="0.25">
      <c r="C18" s="9"/>
    </row>
    <row r="19" spans="2:14" x14ac:dyDescent="0.25">
      <c r="B19" t="s">
        <v>26</v>
      </c>
      <c r="C19" s="9">
        <f>IF(D19&gt;L17,L17,D19)</f>
        <v>0</v>
      </c>
      <c r="D19" s="9">
        <f>C13*L16</f>
        <v>0</v>
      </c>
      <c r="I19" t="s">
        <v>2</v>
      </c>
    </row>
    <row r="20" spans="2:14" x14ac:dyDescent="0.25">
      <c r="B20" t="s">
        <v>25</v>
      </c>
      <c r="C20" s="9">
        <f>IF(D20&gt;M17,M17,D20)</f>
        <v>0</v>
      </c>
      <c r="D20" s="9">
        <f>C13*M16</f>
        <v>0</v>
      </c>
      <c r="J20" s="1" t="s">
        <v>10</v>
      </c>
      <c r="K20" t="s">
        <v>15</v>
      </c>
      <c r="L20" s="12" t="s">
        <v>31</v>
      </c>
      <c r="M20" s="12" t="s">
        <v>13</v>
      </c>
      <c r="N20" t="s">
        <v>14</v>
      </c>
    </row>
    <row r="21" spans="2:14" x14ac:dyDescent="0.25">
      <c r="C21" s="9"/>
      <c r="J21">
        <v>644</v>
      </c>
      <c r="K21">
        <v>1</v>
      </c>
      <c r="L21" s="9">
        <v>245.64</v>
      </c>
      <c r="M21" s="9">
        <v>1213.03</v>
      </c>
      <c r="N21" s="9">
        <f>M21+L21</f>
        <v>1458.67</v>
      </c>
    </row>
    <row r="22" spans="2:14" x14ac:dyDescent="0.25">
      <c r="B22" t="s">
        <v>28</v>
      </c>
      <c r="C22" s="9">
        <f>IF(D22&gt;L23,L23,D22)</f>
        <v>0</v>
      </c>
      <c r="D22" s="9">
        <f>C13*L22</f>
        <v>0</v>
      </c>
      <c r="J22">
        <v>1</v>
      </c>
      <c r="K22">
        <v>1.6000000000000001E-3</v>
      </c>
      <c r="L22" s="9">
        <v>0.38</v>
      </c>
      <c r="M22" s="9">
        <v>1.89</v>
      </c>
      <c r="N22" s="9">
        <f t="shared" ref="N22:N23" si="1">M22+L22</f>
        <v>2.27</v>
      </c>
    </row>
    <row r="23" spans="2:14" x14ac:dyDescent="0.25">
      <c r="B23" t="s">
        <v>32</v>
      </c>
      <c r="C23" s="9">
        <f>IF(D23&gt;M23,M23,D23)</f>
        <v>0</v>
      </c>
      <c r="D23" s="9">
        <f>C13*M22</f>
        <v>0</v>
      </c>
      <c r="J23">
        <v>2605</v>
      </c>
      <c r="K23">
        <v>4.0475000000000003</v>
      </c>
      <c r="L23" s="9">
        <v>994.24</v>
      </c>
      <c r="M23" s="9">
        <v>4909.79</v>
      </c>
      <c r="N23" s="9">
        <f t="shared" si="1"/>
        <v>5904.03</v>
      </c>
    </row>
    <row r="24" spans="2:14" x14ac:dyDescent="0.25">
      <c r="C24" s="9"/>
    </row>
    <row r="25" spans="2:14" x14ac:dyDescent="0.25">
      <c r="B25" t="s">
        <v>27</v>
      </c>
      <c r="C25" s="9">
        <f>IF(D25&gt;M29,M29,D25)</f>
        <v>0</v>
      </c>
      <c r="D25" s="9">
        <f>C13*M28</f>
        <v>0</v>
      </c>
      <c r="I25" t="s">
        <v>1</v>
      </c>
    </row>
    <row r="26" spans="2:14" ht="30.75" customHeight="1" x14ac:dyDescent="0.25">
      <c r="C26" s="9"/>
      <c r="J26" s="1" t="s">
        <v>10</v>
      </c>
      <c r="K26" t="s">
        <v>15</v>
      </c>
      <c r="L26" s="12" t="s">
        <v>12</v>
      </c>
      <c r="M26" s="12" t="s">
        <v>13</v>
      </c>
      <c r="N26" t="s">
        <v>14</v>
      </c>
    </row>
    <row r="27" spans="2:14" x14ac:dyDescent="0.25">
      <c r="B27" t="s">
        <v>29</v>
      </c>
      <c r="C27" s="9">
        <f>C10*L34</f>
        <v>0</v>
      </c>
      <c r="D27" s="9">
        <f>L34*C14</f>
        <v>0</v>
      </c>
      <c r="J27">
        <v>644</v>
      </c>
      <c r="K27">
        <v>1</v>
      </c>
      <c r="L27" s="9">
        <v>0</v>
      </c>
      <c r="M27" s="9">
        <v>2420.73</v>
      </c>
      <c r="N27" s="9">
        <f>M27+L27</f>
        <v>2420.73</v>
      </c>
    </row>
    <row r="28" spans="2:14" x14ac:dyDescent="0.25">
      <c r="B28" t="s">
        <v>30</v>
      </c>
      <c r="C28" s="9">
        <f>C10*M34</f>
        <v>0</v>
      </c>
      <c r="D28" s="9">
        <f>C14*M34</f>
        <v>0</v>
      </c>
      <c r="J28">
        <v>1</v>
      </c>
      <c r="K28">
        <v>1.6000000000000001E-3</v>
      </c>
      <c r="L28" s="9">
        <v>0</v>
      </c>
      <c r="M28" s="9">
        <v>3.76</v>
      </c>
      <c r="N28" s="9">
        <f t="shared" ref="N28:N29" si="2">M28+L28</f>
        <v>3.76</v>
      </c>
    </row>
    <row r="29" spans="2:14" x14ac:dyDescent="0.25">
      <c r="J29">
        <v>2605</v>
      </c>
      <c r="K29">
        <v>4.0475000000000003</v>
      </c>
      <c r="L29" s="9">
        <v>0</v>
      </c>
      <c r="M29" s="9">
        <v>9798.0400000000009</v>
      </c>
      <c r="N29" s="9">
        <f t="shared" si="2"/>
        <v>9798.0400000000009</v>
      </c>
    </row>
    <row r="30" spans="2:14" x14ac:dyDescent="0.25">
      <c r="D30" s="9"/>
    </row>
    <row r="31" spans="2:14" x14ac:dyDescent="0.25">
      <c r="B31" t="s">
        <v>14</v>
      </c>
      <c r="C31" s="9">
        <f>SUM(C16:C28)</f>
        <v>0</v>
      </c>
      <c r="D31" s="9"/>
    </row>
    <row r="32" spans="2:14" x14ac:dyDescent="0.25">
      <c r="I32" t="s">
        <v>16</v>
      </c>
    </row>
    <row r="33" spans="5:14" ht="33" customHeight="1" x14ac:dyDescent="0.25">
      <c r="L33" s="12" t="s">
        <v>12</v>
      </c>
      <c r="M33" s="12" t="s">
        <v>13</v>
      </c>
      <c r="N33" t="s">
        <v>14</v>
      </c>
    </row>
    <row r="34" spans="5:14" x14ac:dyDescent="0.25">
      <c r="E34" s="14"/>
      <c r="J34" t="s">
        <v>17</v>
      </c>
      <c r="L34" s="10">
        <v>0.1618</v>
      </c>
      <c r="M34" s="10">
        <v>0.14000000000000001</v>
      </c>
      <c r="N34" s="10">
        <f>M34+L34</f>
        <v>0.30180000000000001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"/>
  <sheetViews>
    <sheetView tabSelected="1" workbookViewId="0">
      <selection activeCell="A3" sqref="A3"/>
    </sheetView>
  </sheetViews>
  <sheetFormatPr defaultRowHeight="15" x14ac:dyDescent="0.25"/>
  <cols>
    <col min="2" max="2" width="16" customWidth="1"/>
    <col min="3" max="3" width="11.42578125" customWidth="1"/>
    <col min="4" max="4" width="19.7109375" customWidth="1"/>
    <col min="5" max="5" width="18" customWidth="1"/>
    <col min="6" max="6" width="11" customWidth="1"/>
  </cols>
  <sheetData>
    <row r="3" spans="2:6" x14ac:dyDescent="0.25">
      <c r="B3" s="28" t="s">
        <v>9</v>
      </c>
      <c r="C3" s="28"/>
      <c r="D3" s="28"/>
      <c r="E3" s="28"/>
      <c r="F3" s="28"/>
    </row>
    <row r="4" spans="2:6" x14ac:dyDescent="0.25">
      <c r="B4" s="8"/>
      <c r="C4" s="8"/>
      <c r="D4" s="8"/>
      <c r="E4" s="8"/>
      <c r="F4" s="8"/>
    </row>
    <row r="5" spans="2:6" ht="30" x14ac:dyDescent="0.25">
      <c r="C5" s="1"/>
      <c r="D5" s="22" t="s">
        <v>4</v>
      </c>
      <c r="E5" s="23" t="s">
        <v>8</v>
      </c>
      <c r="F5" s="24" t="s">
        <v>5</v>
      </c>
    </row>
    <row r="6" spans="2:6" ht="45" x14ac:dyDescent="0.25">
      <c r="B6" s="25" t="s">
        <v>0</v>
      </c>
      <c r="C6" s="26" t="s">
        <v>43</v>
      </c>
      <c r="D6" s="27">
        <v>2998</v>
      </c>
      <c r="E6" s="27">
        <v>15310</v>
      </c>
      <c r="F6" s="27">
        <v>18308</v>
      </c>
    </row>
    <row r="7" spans="2:6" x14ac:dyDescent="0.25">
      <c r="B7" s="2"/>
      <c r="C7" s="3"/>
      <c r="D7" s="21"/>
      <c r="E7" s="21"/>
      <c r="F7" s="21"/>
    </row>
    <row r="8" spans="2:6" ht="45" x14ac:dyDescent="0.25">
      <c r="B8" s="25" t="s">
        <v>7</v>
      </c>
      <c r="C8" s="26" t="s">
        <v>43</v>
      </c>
      <c r="D8" s="27">
        <v>3358</v>
      </c>
      <c r="E8" s="27">
        <v>6930</v>
      </c>
      <c r="F8" s="27">
        <v>10288</v>
      </c>
    </row>
    <row r="9" spans="2:6" x14ac:dyDescent="0.25">
      <c r="B9" s="2"/>
      <c r="C9" s="3"/>
      <c r="D9" s="21"/>
      <c r="E9" s="21"/>
      <c r="F9" s="21"/>
    </row>
    <row r="10" spans="2:6" x14ac:dyDescent="0.25">
      <c r="B10" s="25" t="s">
        <v>3</v>
      </c>
      <c r="C10" s="26" t="s">
        <v>45</v>
      </c>
      <c r="D10" s="27">
        <v>1010</v>
      </c>
      <c r="E10" s="27">
        <v>928</v>
      </c>
      <c r="F10" s="27">
        <v>1938</v>
      </c>
    </row>
    <row r="11" spans="2:6" x14ac:dyDescent="0.25">
      <c r="B11" s="2"/>
      <c r="C11" s="3"/>
      <c r="D11" s="21"/>
      <c r="E11" s="21"/>
      <c r="F11" s="21"/>
    </row>
    <row r="12" spans="2:6" ht="60" x14ac:dyDescent="0.25">
      <c r="B12" s="25" t="s">
        <v>2</v>
      </c>
      <c r="C12" s="26" t="s">
        <v>44</v>
      </c>
      <c r="D12" s="27">
        <v>1396</v>
      </c>
      <c r="E12" s="27">
        <v>6912</v>
      </c>
      <c r="F12" s="27">
        <v>8308</v>
      </c>
    </row>
    <row r="13" spans="2:6" x14ac:dyDescent="0.25">
      <c r="B13" s="2"/>
      <c r="C13" s="3"/>
      <c r="D13" s="4"/>
      <c r="E13" s="4"/>
      <c r="F13" s="5"/>
    </row>
    <row r="14" spans="2:6" ht="60" x14ac:dyDescent="0.25">
      <c r="B14" s="25" t="s">
        <v>1</v>
      </c>
      <c r="C14" s="26" t="s">
        <v>44</v>
      </c>
      <c r="D14" s="27"/>
      <c r="E14" s="7">
        <v>8575</v>
      </c>
      <c r="F14" s="27">
        <f>E14</f>
        <v>8575</v>
      </c>
    </row>
    <row r="15" spans="2:6" x14ac:dyDescent="0.25">
      <c r="B15" t="s">
        <v>6</v>
      </c>
      <c r="C15" s="1"/>
      <c r="F15" s="6">
        <f>SUM(F6:F14)</f>
        <v>47417</v>
      </c>
    </row>
  </sheetData>
  <mergeCells count="1">
    <mergeCell ref="B3:F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Scaled SFD</vt:lpstr>
      <vt:lpstr>SFD Additions</vt:lpstr>
      <vt:lpstr>Duplex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Starner</dc:creator>
  <cp:lastModifiedBy>Cleone Cantu</cp:lastModifiedBy>
  <cp:lastPrinted>2023-07-11T18:48:20Z</cp:lastPrinted>
  <dcterms:created xsi:type="dcterms:W3CDTF">2019-08-12T22:53:34Z</dcterms:created>
  <dcterms:modified xsi:type="dcterms:W3CDTF">2023-07-14T23:40:01Z</dcterms:modified>
</cp:coreProperties>
</file>